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565"/>
  </bookViews>
  <sheets>
    <sheet name="2025 культура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3" l="1"/>
  <c r="L57" i="3"/>
  <c r="L49" i="3"/>
  <c r="L35" i="3"/>
  <c r="L59" i="3"/>
  <c r="L58" i="3"/>
  <c r="L56" i="3"/>
  <c r="L52" i="3"/>
  <c r="L53" i="3"/>
  <c r="L54" i="3"/>
  <c r="L51" i="3"/>
  <c r="L47" i="3"/>
  <c r="L48" i="3"/>
  <c r="L46" i="3"/>
  <c r="J45" i="3"/>
  <c r="L43" i="3"/>
  <c r="L44" i="3"/>
  <c r="L42" i="3"/>
  <c r="L38" i="3"/>
  <c r="L39" i="3"/>
  <c r="L40" i="3"/>
  <c r="L37" i="3"/>
  <c r="J39" i="3"/>
  <c r="J38" i="3"/>
  <c r="J37" i="3"/>
  <c r="K59" i="3" l="1"/>
  <c r="K58" i="3"/>
  <c r="K56" i="3"/>
  <c r="K54" i="3"/>
  <c r="K53" i="3"/>
  <c r="K52" i="3"/>
  <c r="K51" i="3"/>
  <c r="K48" i="3"/>
  <c r="K47" i="3"/>
  <c r="J47" i="3"/>
  <c r="K46" i="3"/>
  <c r="J46" i="3"/>
  <c r="K44" i="3"/>
  <c r="K43" i="3"/>
  <c r="J43" i="3"/>
  <c r="K42" i="3"/>
  <c r="J42" i="3"/>
  <c r="K38" i="3"/>
  <c r="K39" i="3"/>
  <c r="K40" i="3"/>
  <c r="K37" i="3"/>
  <c r="H36" i="3" l="1"/>
  <c r="I36" i="3"/>
  <c r="H41" i="3"/>
  <c r="I41" i="3"/>
  <c r="J41" i="3"/>
  <c r="H45" i="3"/>
  <c r="I45" i="3"/>
  <c r="H50" i="3"/>
  <c r="I50" i="3"/>
  <c r="J50" i="3"/>
  <c r="H55" i="3"/>
  <c r="I55" i="3"/>
  <c r="J55" i="3"/>
  <c r="K55" i="3"/>
  <c r="L55" i="3"/>
  <c r="H57" i="3"/>
  <c r="I57" i="3"/>
  <c r="J57" i="3"/>
  <c r="J49" i="3" l="1"/>
  <c r="H49" i="3"/>
  <c r="I49" i="3"/>
  <c r="L45" i="3"/>
  <c r="H35" i="3"/>
  <c r="H60" i="3" s="1"/>
  <c r="I35" i="3"/>
  <c r="J36" i="3"/>
  <c r="J35" i="3" s="1"/>
  <c r="J60" i="3" s="1"/>
  <c r="I60" i="3"/>
  <c r="L10" i="3"/>
  <c r="L11" i="3"/>
  <c r="L12" i="3"/>
  <c r="L13" i="3"/>
  <c r="L14" i="3"/>
  <c r="L15" i="3"/>
  <c r="L16" i="3"/>
  <c r="L19" i="3" s="1"/>
  <c r="L17" i="3"/>
  <c r="L18" i="3"/>
  <c r="L20" i="3"/>
  <c r="L21" i="3"/>
  <c r="L22" i="3"/>
  <c r="L23" i="3"/>
  <c r="L24" i="3"/>
  <c r="L25" i="3"/>
  <c r="L26" i="3"/>
  <c r="L27" i="3"/>
  <c r="L28" i="3"/>
  <c r="L29" i="3"/>
  <c r="G57" i="3"/>
  <c r="G55" i="3"/>
  <c r="G50" i="3"/>
  <c r="G45" i="3"/>
  <c r="K45" i="3" s="1"/>
  <c r="K35" i="3" s="1"/>
  <c r="G41" i="3"/>
  <c r="G36" i="3"/>
  <c r="I31" i="3"/>
  <c r="G29" i="3"/>
  <c r="K28" i="3"/>
  <c r="K27" i="3"/>
  <c r="K26" i="3"/>
  <c r="K25" i="3"/>
  <c r="K24" i="3" s="1"/>
  <c r="G24" i="3"/>
  <c r="K23" i="3"/>
  <c r="G23" i="3"/>
  <c r="K22" i="3"/>
  <c r="G21" i="3"/>
  <c r="K20" i="3"/>
  <c r="K21" i="3" s="1"/>
  <c r="I21" i="3" s="1"/>
  <c r="G19" i="3"/>
  <c r="K18" i="3"/>
  <c r="K17" i="3"/>
  <c r="K16" i="3"/>
  <c r="G15" i="3"/>
  <c r="K14" i="3"/>
  <c r="K13" i="3"/>
  <c r="K15" i="3" s="1"/>
  <c r="G12" i="3"/>
  <c r="K11" i="3"/>
  <c r="K10" i="3"/>
  <c r="K12" i="3" s="1"/>
  <c r="G49" i="3" l="1"/>
  <c r="L9" i="3"/>
  <c r="K19" i="3"/>
  <c r="I19" i="3" s="1"/>
  <c r="I15" i="3"/>
  <c r="K29" i="3"/>
  <c r="I29" i="3" s="1"/>
  <c r="I23" i="3"/>
  <c r="I24" i="3"/>
  <c r="G9" i="3"/>
  <c r="G35" i="3"/>
  <c r="G60" i="3" s="1"/>
  <c r="K9" i="3"/>
  <c r="I12" i="3"/>
  <c r="I9" i="3" l="1"/>
</calcChain>
</file>

<file path=xl/sharedStrings.xml><?xml version="1.0" encoding="utf-8"?>
<sst xmlns="http://schemas.openxmlformats.org/spreadsheetml/2006/main" count="108" uniqueCount="48">
  <si>
    <t>Наименование учреждения</t>
  </si>
  <si>
    <t>Наименование муниципальной услуги</t>
  </si>
  <si>
    <t>Натуральные показатели</t>
  </si>
  <si>
    <t>Ед. изм. натуральных показателей</t>
  </si>
  <si>
    <t>МБУК«МЦКС»</t>
  </si>
  <si>
    <t xml:space="preserve">Организация деятельности клубных формирований и формирований самодеятельного творчества
</t>
  </si>
  <si>
    <t>ед.</t>
  </si>
  <si>
    <t>Организация и проведение культурно-массовых мероприятий</t>
  </si>
  <si>
    <t>чел.</t>
  </si>
  <si>
    <t>Итого:</t>
  </si>
  <si>
    <t>МБУК «НКМ»</t>
  </si>
  <si>
    <t xml:space="preserve">Публичный показ музейных предметов, музейных колекций
</t>
  </si>
  <si>
    <t xml:space="preserve">Формирование учет, изучение, обеспечение физического сохранения и безопасности музейных предметов, музейных коллекций </t>
  </si>
  <si>
    <t>МБУК «МЦБС»</t>
  </si>
  <si>
    <t xml:space="preserve">Библиотечное, библиографическое и информационное обслуживание пользователей библиотеки
</t>
  </si>
  <si>
    <t xml:space="preserve">Формирование, учет, изучение, обеспечение физического сохранения и безопасности фондов библиотек, включая оцифровку фондов 
</t>
  </si>
  <si>
    <t xml:space="preserve">Библиографическая обработка документов и создание каталогов </t>
  </si>
  <si>
    <t>МБУ ДО "ДМШ"</t>
  </si>
  <si>
    <t xml:space="preserve">Реализация дополнительных общеобразовательных предпрофесиональных программ в области исскуств </t>
  </si>
  <si>
    <t>МБУ ДО "ДХШ"</t>
  </si>
  <si>
    <t>Культура</t>
  </si>
  <si>
    <t>Спорт</t>
  </si>
  <si>
    <t>Организация и проведение Официальных Физкультурных (физкультурно-оздоровительных) мероприятий</t>
  </si>
  <si>
    <t>количество мероприятий</t>
  </si>
  <si>
    <t>Организация и проведение официальных спортивных мероприятий</t>
  </si>
  <si>
    <t xml:space="preserve">Проведение тестирования выполнения нормативов испытаний (тестов) комплекса  ГТО   </t>
  </si>
  <si>
    <t>Организация и проведение Физкультурных и спортивных мероприятий в рамках         Всероссийского физкультурно-спортивного комплекса «Готов к труду и обороне» (ГТО) (за исключением тестирования выполнения нормативов испытаний комплекса ГТО)</t>
  </si>
  <si>
    <t>МБУ ФСК «Кристалл».</t>
  </si>
  <si>
    <t>ХЭС р.п. Тонкино</t>
  </si>
  <si>
    <t>чел.час</t>
  </si>
  <si>
    <t xml:space="preserve"> кв. м.</t>
  </si>
  <si>
    <t>Содержание(эксплуатация) имущества, находящегося в государственной(муниципальной) собственности</t>
  </si>
  <si>
    <t>исп: Ю.А.Соколова</t>
  </si>
  <si>
    <t>(подпись)</t>
  </si>
  <si>
    <t>Отдел культуры и спорта администрации Тонкинского муниципального округа НО</t>
  </si>
  <si>
    <t>человек</t>
  </si>
  <si>
    <t>единиц</t>
  </si>
  <si>
    <t>Реализация дополнительных общеобразовательных предпрофесиональных программ в области исскуств (фортепиано)</t>
  </si>
  <si>
    <t>Реализация дополнительных общеобразовательных предпрофесиональных программ в области исскуств (народные инструменты)</t>
  </si>
  <si>
    <t>Реализация дополнительных общеобразовательных предпрофесиональных программ в области исскуств (живопись)</t>
  </si>
  <si>
    <t>штук</t>
  </si>
  <si>
    <t>ВСЕГО:</t>
  </si>
  <si>
    <t>Доп.образование</t>
  </si>
  <si>
    <t>План</t>
  </si>
  <si>
    <t>Исполнение</t>
  </si>
  <si>
    <t>Процент исполнения, %</t>
  </si>
  <si>
    <t>Стоимостные показатели (руб.)</t>
  </si>
  <si>
    <t xml:space="preserve">Расчет субсидий на выполнение муниципального задания Тонкинского муниципального района на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</si>
</sst>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49" fontId="3" fillId="0" borderId="4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49" fontId="4" fillId="0" borderId="4" xfId="0" applyNumberFormat="1" applyFont="1" applyBorder="1" applyAlignment="1">
      <alignment horizontal="left" vertical="top" wrapText="1"/>
    </xf>
    <xf numFmtId="0" fontId="1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4" fontId="2" fillId="0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4" fontId="1" fillId="0" borderId="1" xfId="0" applyNumberFormat="1" applyFont="1" applyFill="1" applyBorder="1"/>
    <xf numFmtId="164" fontId="1" fillId="0" borderId="1" xfId="0" applyNumberFormat="1" applyFont="1" applyFill="1" applyBorder="1"/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vertical="top"/>
    </xf>
    <xf numFmtId="0" fontId="1" fillId="0" borderId="10" xfId="0" applyFont="1" applyBorder="1"/>
    <xf numFmtId="14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horizontal="justify" vertical="top"/>
    </xf>
    <xf numFmtId="0" fontId="1" fillId="0" borderId="1" xfId="0" applyFont="1" applyBorder="1" applyAlignment="1">
      <alignment vertical="top"/>
    </xf>
    <xf numFmtId="0" fontId="2" fillId="0" borderId="1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2" fillId="2" borderId="11" xfId="0" applyFont="1" applyFill="1" applyBorder="1" applyAlignment="1">
      <alignment horizontal="right" vertical="top"/>
    </xf>
    <xf numFmtId="0" fontId="2" fillId="2" borderId="12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right" vertical="top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justify" vertical="top"/>
    </xf>
    <xf numFmtId="0" fontId="1" fillId="2" borderId="1" xfId="0" applyFont="1" applyFill="1" applyBorder="1" applyAlignment="1">
      <alignment vertical="top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L63"/>
  <sheetViews>
    <sheetView tabSelected="1" topLeftCell="A56" workbookViewId="0">
      <selection activeCell="H73" sqref="H73"/>
    </sheetView>
  </sheetViews>
  <sheetFormatPr defaultRowHeight="15" x14ac:dyDescent="0.25"/>
  <cols>
    <col min="1" max="2" width="9.140625" style="1"/>
    <col min="3" max="3" width="23.28515625" style="1" customWidth="1"/>
    <col min="4" max="4" width="20.5703125" style="1" customWidth="1"/>
    <col min="5" max="5" width="24.7109375" style="1" customWidth="1"/>
    <col min="6" max="6" width="12.7109375" style="1" customWidth="1"/>
    <col min="7" max="7" width="17.28515625" style="1" customWidth="1"/>
    <col min="8" max="8" width="19.140625" style="1" customWidth="1"/>
    <col min="9" max="10" width="19.85546875" style="1" customWidth="1"/>
    <col min="11" max="11" width="17.85546875" style="1" customWidth="1"/>
    <col min="12" max="12" width="17.5703125" style="1" customWidth="1"/>
    <col min="13" max="16384" width="9.140625" style="1"/>
  </cols>
  <sheetData>
    <row r="2" spans="3:12" ht="45" customHeight="1" x14ac:dyDescent="0.25">
      <c r="C2" s="36" t="s">
        <v>47</v>
      </c>
      <c r="D2" s="36"/>
      <c r="E2" s="36"/>
      <c r="F2" s="36"/>
      <c r="G2" s="36"/>
      <c r="H2" s="36"/>
      <c r="I2" s="36"/>
      <c r="J2" s="36"/>
      <c r="K2" s="36"/>
    </row>
    <row r="3" spans="3:12" x14ac:dyDescent="0.25">
      <c r="J3" s="35">
        <v>46023</v>
      </c>
    </row>
    <row r="4" spans="3:12" x14ac:dyDescent="0.25">
      <c r="C4" s="37" t="s">
        <v>34</v>
      </c>
      <c r="D4" s="37"/>
      <c r="E4" s="37"/>
      <c r="F4" s="37"/>
      <c r="G4" s="37"/>
      <c r="H4" s="37"/>
      <c r="I4" s="37"/>
      <c r="J4" s="37"/>
      <c r="K4" s="37"/>
    </row>
    <row r="6" spans="3:12" ht="31.5" customHeight="1" x14ac:dyDescent="0.25">
      <c r="C6" s="38" t="s">
        <v>0</v>
      </c>
      <c r="D6" s="40" t="s">
        <v>1</v>
      </c>
      <c r="E6" s="41"/>
      <c r="F6" s="38" t="s">
        <v>3</v>
      </c>
      <c r="G6" s="64" t="s">
        <v>43</v>
      </c>
      <c r="H6" s="65"/>
      <c r="I6" s="64" t="s">
        <v>44</v>
      </c>
      <c r="J6" s="65"/>
      <c r="K6" s="64" t="s">
        <v>45</v>
      </c>
      <c r="L6" s="65"/>
    </row>
    <row r="7" spans="3:12" ht="30" x14ac:dyDescent="0.25">
      <c r="C7" s="39"/>
      <c r="D7" s="42"/>
      <c r="E7" s="43"/>
      <c r="F7" s="39"/>
      <c r="G7" s="31" t="s">
        <v>2</v>
      </c>
      <c r="H7" s="31" t="s">
        <v>46</v>
      </c>
      <c r="I7" s="31" t="s">
        <v>2</v>
      </c>
      <c r="J7" s="31" t="s">
        <v>46</v>
      </c>
      <c r="K7" s="31" t="s">
        <v>2</v>
      </c>
      <c r="L7" s="31" t="s">
        <v>46</v>
      </c>
    </row>
    <row r="8" spans="3:12" hidden="1" x14ac:dyDescent="0.25">
      <c r="G8" s="23"/>
      <c r="H8" s="23"/>
      <c r="I8" s="23"/>
      <c r="J8" s="23"/>
      <c r="K8" s="23"/>
      <c r="L8" s="23"/>
    </row>
    <row r="9" spans="3:12" hidden="1" x14ac:dyDescent="0.25">
      <c r="C9" s="3" t="s">
        <v>20</v>
      </c>
      <c r="D9" s="3"/>
      <c r="E9" s="3"/>
      <c r="F9" s="3"/>
      <c r="G9" s="17">
        <f>G12+G15+G19+G21+G23</f>
        <v>295470</v>
      </c>
      <c r="H9" s="17"/>
      <c r="I9" s="17">
        <f>K9/G9</f>
        <v>197.75627891156461</v>
      </c>
      <c r="J9" s="17"/>
      <c r="K9" s="17">
        <f t="shared" ref="K9:L9" si="0">K12+K15+K19+K21+K23</f>
        <v>58431047.729999997</v>
      </c>
      <c r="L9" s="17">
        <f t="shared" si="0"/>
        <v>0</v>
      </c>
    </row>
    <row r="10" spans="3:12" ht="64.5" hidden="1" customHeight="1" x14ac:dyDescent="0.25">
      <c r="C10" s="49" t="s">
        <v>4</v>
      </c>
      <c r="D10" s="2" t="s">
        <v>5</v>
      </c>
      <c r="E10" s="8"/>
      <c r="F10" s="8" t="s">
        <v>6</v>
      </c>
      <c r="G10" s="18">
        <v>142</v>
      </c>
      <c r="H10" s="18"/>
      <c r="I10" s="18">
        <v>187212.68</v>
      </c>
      <c r="J10" s="18"/>
      <c r="K10" s="18">
        <f>G10*I10</f>
        <v>26584200.559999999</v>
      </c>
      <c r="L10" s="18">
        <f>H10*J10</f>
        <v>0</v>
      </c>
    </row>
    <row r="11" spans="3:12" ht="36" hidden="1" x14ac:dyDescent="0.25">
      <c r="C11" s="50"/>
      <c r="D11" s="2" t="s">
        <v>7</v>
      </c>
      <c r="E11" s="8"/>
      <c r="F11" s="8" t="s">
        <v>8</v>
      </c>
      <c r="G11" s="18">
        <v>199000</v>
      </c>
      <c r="H11" s="18"/>
      <c r="I11" s="18">
        <v>21.33</v>
      </c>
      <c r="J11" s="18"/>
      <c r="K11" s="18">
        <f>G11*I11</f>
        <v>4244670</v>
      </c>
      <c r="L11" s="18">
        <f>H11*J11</f>
        <v>0</v>
      </c>
    </row>
    <row r="12" spans="3:12" hidden="1" x14ac:dyDescent="0.25">
      <c r="C12" s="3" t="s">
        <v>9</v>
      </c>
      <c r="D12" s="4"/>
      <c r="E12" s="9"/>
      <c r="F12" s="9"/>
      <c r="G12" s="19">
        <f>SUM(G10:G11)</f>
        <v>199142</v>
      </c>
      <c r="H12" s="19"/>
      <c r="I12" s="17">
        <f>K12/G12</f>
        <v>154.80848118428057</v>
      </c>
      <c r="J12" s="17"/>
      <c r="K12" s="19">
        <f t="shared" ref="K12:L12" si="1">SUM(K10:K11)</f>
        <v>30828870.559999999</v>
      </c>
      <c r="L12" s="19">
        <f t="shared" si="1"/>
        <v>0</v>
      </c>
    </row>
    <row r="13" spans="3:12" ht="60" hidden="1" x14ac:dyDescent="0.25">
      <c r="C13" s="49" t="s">
        <v>10</v>
      </c>
      <c r="D13" s="2" t="s">
        <v>11</v>
      </c>
      <c r="E13" s="8"/>
      <c r="F13" s="8" t="s">
        <v>8</v>
      </c>
      <c r="G13" s="18">
        <v>10850</v>
      </c>
      <c r="H13" s="18"/>
      <c r="I13" s="18">
        <v>142.61000000000001</v>
      </c>
      <c r="J13" s="18"/>
      <c r="K13" s="18">
        <f>G13*I13</f>
        <v>1547318.5000000002</v>
      </c>
      <c r="L13" s="18">
        <f>H13*J13</f>
        <v>0</v>
      </c>
    </row>
    <row r="14" spans="3:12" ht="72" hidden="1" x14ac:dyDescent="0.25">
      <c r="C14" s="50"/>
      <c r="D14" s="2" t="s">
        <v>12</v>
      </c>
      <c r="E14" s="8"/>
      <c r="F14" s="8" t="s">
        <v>6</v>
      </c>
      <c r="G14" s="18">
        <v>4468</v>
      </c>
      <c r="H14" s="18"/>
      <c r="I14" s="18">
        <v>434.44</v>
      </c>
      <c r="J14" s="18"/>
      <c r="K14" s="18">
        <f>G14*I14</f>
        <v>1941077.92</v>
      </c>
      <c r="L14" s="18">
        <f>H14*J14</f>
        <v>0</v>
      </c>
    </row>
    <row r="15" spans="3:12" hidden="1" x14ac:dyDescent="0.25">
      <c r="C15" s="3" t="s">
        <v>9</v>
      </c>
      <c r="D15" s="4"/>
      <c r="E15" s="9"/>
      <c r="F15" s="9"/>
      <c r="G15" s="19">
        <f>SUM(G13:G14)</f>
        <v>15318</v>
      </c>
      <c r="H15" s="19"/>
      <c r="I15" s="17">
        <f>K15/G15</f>
        <v>227.73184619402011</v>
      </c>
      <c r="J15" s="17"/>
      <c r="K15" s="19">
        <f t="shared" ref="K15:L15" si="2">SUM(K13:K14)</f>
        <v>3488396.42</v>
      </c>
      <c r="L15" s="19">
        <f t="shared" si="2"/>
        <v>0</v>
      </c>
    </row>
    <row r="16" spans="3:12" ht="84" hidden="1" x14ac:dyDescent="0.25">
      <c r="C16" s="49" t="s">
        <v>13</v>
      </c>
      <c r="D16" s="2" t="s">
        <v>14</v>
      </c>
      <c r="E16" s="8"/>
      <c r="F16" s="8" t="s">
        <v>8</v>
      </c>
      <c r="G16" s="18">
        <v>65050</v>
      </c>
      <c r="H16" s="18"/>
      <c r="I16" s="18">
        <v>72.040000000000006</v>
      </c>
      <c r="J16" s="18"/>
      <c r="K16" s="18">
        <f t="shared" ref="K16:L18" si="3">G16*I16</f>
        <v>4686202</v>
      </c>
      <c r="L16" s="18">
        <f t="shared" si="3"/>
        <v>0</v>
      </c>
    </row>
    <row r="17" spans="3:12" ht="96" hidden="1" x14ac:dyDescent="0.25">
      <c r="C17" s="51"/>
      <c r="D17" s="2" t="s">
        <v>15</v>
      </c>
      <c r="E17" s="8"/>
      <c r="F17" s="8" t="s">
        <v>6</v>
      </c>
      <c r="G17" s="18"/>
      <c r="H17" s="18"/>
      <c r="I17" s="18"/>
      <c r="J17" s="18"/>
      <c r="K17" s="18">
        <f t="shared" si="3"/>
        <v>0</v>
      </c>
      <c r="L17" s="18">
        <f t="shared" si="3"/>
        <v>0</v>
      </c>
    </row>
    <row r="18" spans="3:12" ht="36" hidden="1" x14ac:dyDescent="0.25">
      <c r="C18" s="50"/>
      <c r="D18" s="2" t="s">
        <v>16</v>
      </c>
      <c r="E18" s="8"/>
      <c r="F18" s="8" t="s">
        <v>6</v>
      </c>
      <c r="G18" s="18">
        <v>15855</v>
      </c>
      <c r="H18" s="18"/>
      <c r="I18" s="18">
        <v>710.93</v>
      </c>
      <c r="J18" s="18"/>
      <c r="K18" s="18">
        <f t="shared" si="3"/>
        <v>11271795.149999999</v>
      </c>
      <c r="L18" s="18">
        <f t="shared" si="3"/>
        <v>0</v>
      </c>
    </row>
    <row r="19" spans="3:12" hidden="1" x14ac:dyDescent="0.25">
      <c r="C19" s="3" t="s">
        <v>9</v>
      </c>
      <c r="D19" s="4"/>
      <c r="E19" s="9"/>
      <c r="F19" s="9"/>
      <c r="G19" s="19">
        <f>SUM(G16:G18)</f>
        <v>80905</v>
      </c>
      <c r="H19" s="19"/>
      <c r="I19" s="17">
        <f>K19/G19</f>
        <v>197.24364563376798</v>
      </c>
      <c r="J19" s="17"/>
      <c r="K19" s="19">
        <f t="shared" ref="K19:L19" si="4">SUM(K16:K18)</f>
        <v>15957997.149999999</v>
      </c>
      <c r="L19" s="19">
        <f t="shared" si="4"/>
        <v>0</v>
      </c>
    </row>
    <row r="20" spans="3:12" ht="72" hidden="1" x14ac:dyDescent="0.25">
      <c r="C20" s="14" t="s">
        <v>17</v>
      </c>
      <c r="D20" s="2" t="s">
        <v>18</v>
      </c>
      <c r="E20" s="8"/>
      <c r="F20" s="8" t="s">
        <v>29</v>
      </c>
      <c r="G20" s="18">
        <v>55</v>
      </c>
      <c r="H20" s="18"/>
      <c r="I20" s="18">
        <v>79472.72</v>
      </c>
      <c r="J20" s="18"/>
      <c r="K20" s="18">
        <f>G20*I20</f>
        <v>4370999.5999999996</v>
      </c>
      <c r="L20" s="18">
        <f>H20*J20</f>
        <v>0</v>
      </c>
    </row>
    <row r="21" spans="3:12" hidden="1" x14ac:dyDescent="0.25">
      <c r="C21" s="3" t="s">
        <v>9</v>
      </c>
      <c r="D21" s="4"/>
      <c r="E21" s="10"/>
      <c r="F21" s="10"/>
      <c r="G21" s="19">
        <f>SUM(G20)</f>
        <v>55</v>
      </c>
      <c r="H21" s="19"/>
      <c r="I21" s="17">
        <f>K21/G21</f>
        <v>79472.719999999987</v>
      </c>
      <c r="J21" s="17"/>
      <c r="K21" s="19">
        <f t="shared" ref="K21:L21" si="5">SUM(K20)</f>
        <v>4370999.5999999996</v>
      </c>
      <c r="L21" s="19">
        <f t="shared" si="5"/>
        <v>0</v>
      </c>
    </row>
    <row r="22" spans="3:12" ht="72" hidden="1" x14ac:dyDescent="0.25">
      <c r="C22" s="14" t="s">
        <v>19</v>
      </c>
      <c r="D22" s="2" t="s">
        <v>18</v>
      </c>
      <c r="E22" s="8"/>
      <c r="F22" s="8" t="s">
        <v>8</v>
      </c>
      <c r="G22" s="18">
        <v>50</v>
      </c>
      <c r="H22" s="18"/>
      <c r="I22" s="18">
        <v>75695.679999999993</v>
      </c>
      <c r="J22" s="18"/>
      <c r="K22" s="18">
        <f>G22*I22</f>
        <v>3784783.9999999995</v>
      </c>
      <c r="L22" s="18">
        <f>H22*J22</f>
        <v>0</v>
      </c>
    </row>
    <row r="23" spans="3:12" hidden="1" x14ac:dyDescent="0.25">
      <c r="C23" s="3" t="s">
        <v>9</v>
      </c>
      <c r="D23" s="4"/>
      <c r="E23" s="10"/>
      <c r="F23" s="10"/>
      <c r="G23" s="19">
        <f>SUM(G22)</f>
        <v>50</v>
      </c>
      <c r="H23" s="19"/>
      <c r="I23" s="17">
        <f>K23/G23</f>
        <v>75695.679999999993</v>
      </c>
      <c r="J23" s="17"/>
      <c r="K23" s="19">
        <f t="shared" ref="K23:L23" si="6">SUM(K22)</f>
        <v>3784783.9999999995</v>
      </c>
      <c r="L23" s="19">
        <f t="shared" si="6"/>
        <v>0</v>
      </c>
    </row>
    <row r="24" spans="3:12" hidden="1" x14ac:dyDescent="0.25">
      <c r="C24" s="3" t="s">
        <v>21</v>
      </c>
      <c r="D24" s="11"/>
      <c r="E24" s="11"/>
      <c r="F24" s="11"/>
      <c r="G24" s="19">
        <f>SUM(G25:G28)</f>
        <v>167</v>
      </c>
      <c r="H24" s="19"/>
      <c r="I24" s="17">
        <f>K24/G24</f>
        <v>20508.570359281439</v>
      </c>
      <c r="J24" s="17"/>
      <c r="K24" s="19">
        <f t="shared" ref="K24:L24" si="7">SUM(K25:K28)</f>
        <v>3424931.2500000005</v>
      </c>
      <c r="L24" s="19">
        <f t="shared" si="7"/>
        <v>0</v>
      </c>
    </row>
    <row r="25" spans="3:12" ht="72" hidden="1" x14ac:dyDescent="0.25">
      <c r="C25" s="52" t="s">
        <v>27</v>
      </c>
      <c r="D25" s="6" t="s">
        <v>22</v>
      </c>
      <c r="E25" s="7"/>
      <c r="F25" s="7" t="s">
        <v>23</v>
      </c>
      <c r="G25" s="20">
        <v>33</v>
      </c>
      <c r="H25" s="20"/>
      <c r="I25" s="20">
        <v>94240.33</v>
      </c>
      <c r="J25" s="20"/>
      <c r="K25" s="18">
        <f t="shared" ref="K25:L28" si="8">G25*I25</f>
        <v>3109930.89</v>
      </c>
      <c r="L25" s="18">
        <f t="shared" si="8"/>
        <v>0</v>
      </c>
    </row>
    <row r="26" spans="3:12" ht="36" hidden="1" x14ac:dyDescent="0.25">
      <c r="C26" s="53"/>
      <c r="D26" s="6" t="s">
        <v>24</v>
      </c>
      <c r="E26" s="7"/>
      <c r="F26" s="7" t="s">
        <v>23</v>
      </c>
      <c r="G26" s="20">
        <v>110</v>
      </c>
      <c r="H26" s="20"/>
      <c r="I26" s="20">
        <v>2681.82</v>
      </c>
      <c r="J26" s="20"/>
      <c r="K26" s="18">
        <f t="shared" si="8"/>
        <v>295000.2</v>
      </c>
      <c r="L26" s="18">
        <f t="shared" si="8"/>
        <v>0</v>
      </c>
    </row>
    <row r="27" spans="3:12" ht="48" hidden="1" x14ac:dyDescent="0.25">
      <c r="C27" s="53"/>
      <c r="D27" s="6" t="s">
        <v>25</v>
      </c>
      <c r="E27" s="7"/>
      <c r="F27" s="7" t="s">
        <v>23</v>
      </c>
      <c r="G27" s="20">
        <v>12</v>
      </c>
      <c r="H27" s="20"/>
      <c r="I27" s="20">
        <v>833.34</v>
      </c>
      <c r="J27" s="20"/>
      <c r="K27" s="18">
        <f t="shared" si="8"/>
        <v>10000.08</v>
      </c>
      <c r="L27" s="18">
        <f t="shared" si="8"/>
        <v>0</v>
      </c>
    </row>
    <row r="28" spans="3:12" ht="168" hidden="1" x14ac:dyDescent="0.25">
      <c r="C28" s="53"/>
      <c r="D28" s="6" t="s">
        <v>26</v>
      </c>
      <c r="E28" s="7"/>
      <c r="F28" s="7" t="s">
        <v>23</v>
      </c>
      <c r="G28" s="20">
        <v>12</v>
      </c>
      <c r="H28" s="20"/>
      <c r="I28" s="20">
        <v>833.34</v>
      </c>
      <c r="J28" s="20"/>
      <c r="K28" s="18">
        <f t="shared" si="8"/>
        <v>10000.08</v>
      </c>
      <c r="L28" s="18">
        <f t="shared" si="8"/>
        <v>0</v>
      </c>
    </row>
    <row r="29" spans="3:12" hidden="1" x14ac:dyDescent="0.25">
      <c r="C29" s="3" t="s">
        <v>9</v>
      </c>
      <c r="D29" s="8"/>
      <c r="E29" s="8"/>
      <c r="F29" s="8"/>
      <c r="G29" s="19">
        <f>SUM(G25:G28)</f>
        <v>167</v>
      </c>
      <c r="H29" s="19"/>
      <c r="I29" s="17">
        <f>K29/G29</f>
        <v>20508.570359281439</v>
      </c>
      <c r="J29" s="17"/>
      <c r="K29" s="19">
        <f t="shared" ref="K29:L29" si="9">SUM(K25:K28)</f>
        <v>3424931.2500000005</v>
      </c>
      <c r="L29" s="19">
        <f t="shared" si="9"/>
        <v>0</v>
      </c>
    </row>
    <row r="30" spans="3:12" hidden="1" x14ac:dyDescent="0.25">
      <c r="C30" s="15" t="s">
        <v>28</v>
      </c>
      <c r="D30" s="5"/>
      <c r="E30" s="5"/>
      <c r="F30" s="5"/>
      <c r="G30" s="21"/>
      <c r="H30" s="21"/>
      <c r="I30" s="21"/>
      <c r="J30" s="21"/>
      <c r="K30" s="21"/>
      <c r="L30" s="21"/>
    </row>
    <row r="31" spans="3:12" ht="90" hidden="1" x14ac:dyDescent="0.25">
      <c r="C31" s="5"/>
      <c r="D31" s="13" t="s">
        <v>31</v>
      </c>
      <c r="E31" s="5"/>
      <c r="F31" s="5" t="s">
        <v>30</v>
      </c>
      <c r="G31" s="22">
        <v>507</v>
      </c>
      <c r="H31" s="22"/>
      <c r="I31" s="21">
        <f>K31/G31</f>
        <v>2230</v>
      </c>
      <c r="J31" s="21"/>
      <c r="K31" s="21">
        <v>1130610</v>
      </c>
      <c r="L31" s="21">
        <v>1130611</v>
      </c>
    </row>
    <row r="32" spans="3:12" hidden="1" x14ac:dyDescent="0.25">
      <c r="C32" s="5"/>
      <c r="D32" s="5"/>
      <c r="E32" s="5"/>
      <c r="F32" s="5"/>
      <c r="G32" s="21"/>
      <c r="H32" s="21"/>
      <c r="I32" s="21"/>
      <c r="J32" s="21"/>
      <c r="K32" s="21"/>
      <c r="L32" s="21"/>
    </row>
    <row r="33" spans="3:12" hidden="1" x14ac:dyDescent="0.25">
      <c r="G33" s="23"/>
      <c r="H33" s="23"/>
      <c r="I33" s="23"/>
      <c r="J33" s="23"/>
      <c r="K33" s="23"/>
      <c r="L33" s="23"/>
    </row>
    <row r="34" spans="3:12" hidden="1" x14ac:dyDescent="0.25">
      <c r="G34" s="23"/>
      <c r="H34" s="23"/>
      <c r="I34" s="23"/>
      <c r="J34" s="23"/>
      <c r="K34" s="23"/>
      <c r="L34" s="23"/>
    </row>
    <row r="35" spans="3:12" s="23" customFormat="1" x14ac:dyDescent="0.25">
      <c r="C35" s="15" t="s">
        <v>20</v>
      </c>
      <c r="D35" s="54"/>
      <c r="E35" s="55"/>
      <c r="F35" s="15"/>
      <c r="G35" s="17">
        <f>G36+G41+G45</f>
        <v>484749</v>
      </c>
      <c r="H35" s="17">
        <f t="shared" ref="H35:K35" si="10">H36+H41+H45</f>
        <v>71870919.709999993</v>
      </c>
      <c r="I35" s="17">
        <f t="shared" si="10"/>
        <v>484749</v>
      </c>
      <c r="J35" s="17">
        <f t="shared" si="10"/>
        <v>71782569.769999996</v>
      </c>
      <c r="K35" s="17">
        <f t="shared" si="10"/>
        <v>300</v>
      </c>
      <c r="L35" s="17">
        <f>J35/H35*100</f>
        <v>99.877071365781191</v>
      </c>
    </row>
    <row r="36" spans="3:12" s="23" customFormat="1" ht="15" customHeight="1" x14ac:dyDescent="0.25">
      <c r="C36" s="16" t="s">
        <v>9</v>
      </c>
      <c r="D36" s="56"/>
      <c r="E36" s="57"/>
      <c r="F36" s="26"/>
      <c r="G36" s="19">
        <f>G37+G38+G39+G40</f>
        <v>260055</v>
      </c>
      <c r="H36" s="19">
        <f t="shared" ref="H36:J36" si="11">H37+H38+H39+H40</f>
        <v>43938670.909999996</v>
      </c>
      <c r="I36" s="19">
        <f t="shared" si="11"/>
        <v>260055</v>
      </c>
      <c r="J36" s="19">
        <f t="shared" si="11"/>
        <v>43902086.879999995</v>
      </c>
      <c r="K36" s="19">
        <v>100</v>
      </c>
      <c r="L36" s="19">
        <v>100</v>
      </c>
    </row>
    <row r="37" spans="3:12" s="23" customFormat="1" ht="28.5" customHeight="1" x14ac:dyDescent="0.25">
      <c r="C37" s="33" t="s">
        <v>4</v>
      </c>
      <c r="D37" s="47" t="s">
        <v>5</v>
      </c>
      <c r="E37" s="48"/>
      <c r="F37" s="25" t="s">
        <v>36</v>
      </c>
      <c r="G37" s="28">
        <v>141</v>
      </c>
      <c r="H37" s="28">
        <v>5285592.55</v>
      </c>
      <c r="I37" s="28">
        <v>141</v>
      </c>
      <c r="J37" s="28">
        <f>H37</f>
        <v>5285592.55</v>
      </c>
      <c r="K37" s="28">
        <f>G37/I37*100</f>
        <v>100</v>
      </c>
      <c r="L37" s="28">
        <f>J37/H37*100</f>
        <v>100</v>
      </c>
    </row>
    <row r="38" spans="3:12" s="23" customFormat="1" ht="26.25" customHeight="1" x14ac:dyDescent="0.25">
      <c r="C38" s="29"/>
      <c r="D38" s="47" t="s">
        <v>5</v>
      </c>
      <c r="E38" s="48"/>
      <c r="F38" s="25" t="s">
        <v>35</v>
      </c>
      <c r="G38" s="28">
        <v>1265</v>
      </c>
      <c r="H38" s="28">
        <v>5324006.72</v>
      </c>
      <c r="I38" s="28">
        <v>1265</v>
      </c>
      <c r="J38" s="28">
        <f>H38</f>
        <v>5324006.72</v>
      </c>
      <c r="K38" s="28">
        <f t="shared" ref="K38:K40" si="12">G38/I38*100</f>
        <v>100</v>
      </c>
      <c r="L38" s="28">
        <f t="shared" ref="L38:L40" si="13">J38/H38*100</f>
        <v>100</v>
      </c>
    </row>
    <row r="39" spans="3:12" ht="25.5" customHeight="1" x14ac:dyDescent="0.25">
      <c r="C39" s="29"/>
      <c r="D39" s="47" t="s">
        <v>7</v>
      </c>
      <c r="E39" s="48"/>
      <c r="F39" s="25" t="s">
        <v>36</v>
      </c>
      <c r="G39" s="18">
        <v>4497</v>
      </c>
      <c r="H39" s="18">
        <v>11769737.52</v>
      </c>
      <c r="I39" s="18">
        <v>4497</v>
      </c>
      <c r="J39" s="18">
        <f>H39</f>
        <v>11769737.52</v>
      </c>
      <c r="K39" s="28">
        <f t="shared" si="12"/>
        <v>100</v>
      </c>
      <c r="L39" s="28">
        <f t="shared" si="13"/>
        <v>100</v>
      </c>
    </row>
    <row r="40" spans="3:12" ht="26.25" customHeight="1" x14ac:dyDescent="0.25">
      <c r="C40" s="30"/>
      <c r="D40" s="47" t="s">
        <v>7</v>
      </c>
      <c r="E40" s="48"/>
      <c r="F40" s="12" t="s">
        <v>35</v>
      </c>
      <c r="G40" s="18">
        <v>254152</v>
      </c>
      <c r="H40" s="18">
        <v>21559334.120000001</v>
      </c>
      <c r="I40" s="18">
        <v>254152</v>
      </c>
      <c r="J40" s="18">
        <v>21522750.09</v>
      </c>
      <c r="K40" s="28">
        <f t="shared" si="12"/>
        <v>100</v>
      </c>
      <c r="L40" s="28">
        <f t="shared" si="13"/>
        <v>99.830310018869909</v>
      </c>
    </row>
    <row r="41" spans="3:12" x14ac:dyDescent="0.25">
      <c r="C41" s="16" t="s">
        <v>9</v>
      </c>
      <c r="D41" s="56"/>
      <c r="E41" s="57"/>
      <c r="F41" s="26"/>
      <c r="G41" s="19">
        <f>G42+G43+G44</f>
        <v>25939</v>
      </c>
      <c r="H41" s="19">
        <f t="shared" ref="H41:J41" si="14">H42+H43+H44</f>
        <v>5768098.8599999994</v>
      </c>
      <c r="I41" s="19">
        <f t="shared" si="14"/>
        <v>25939</v>
      </c>
      <c r="J41" s="19">
        <f t="shared" si="14"/>
        <v>5762397.96</v>
      </c>
      <c r="K41" s="19">
        <v>100</v>
      </c>
      <c r="L41" s="19">
        <v>100</v>
      </c>
    </row>
    <row r="42" spans="3:12" ht="24.75" customHeight="1" x14ac:dyDescent="0.25">
      <c r="C42" s="44" t="s">
        <v>10</v>
      </c>
      <c r="D42" s="47" t="s">
        <v>11</v>
      </c>
      <c r="E42" s="48"/>
      <c r="F42" s="12" t="s">
        <v>35</v>
      </c>
      <c r="G42" s="18">
        <v>7800</v>
      </c>
      <c r="H42" s="18">
        <v>2930051.03</v>
      </c>
      <c r="I42" s="18">
        <v>7800</v>
      </c>
      <c r="J42" s="28">
        <f t="shared" ref="J42:J47" si="15">H42</f>
        <v>2930051.03</v>
      </c>
      <c r="K42" s="28">
        <f>G42/I42*100</f>
        <v>100</v>
      </c>
      <c r="L42" s="28">
        <f>J42/H42*100</f>
        <v>100</v>
      </c>
    </row>
    <row r="43" spans="3:12" ht="40.5" customHeight="1" x14ac:dyDescent="0.25">
      <c r="C43" s="45"/>
      <c r="D43" s="47" t="s">
        <v>12</v>
      </c>
      <c r="E43" s="48"/>
      <c r="F43" s="12" t="s">
        <v>35</v>
      </c>
      <c r="G43" s="18">
        <v>13600</v>
      </c>
      <c r="H43" s="18">
        <v>1298387.1000000001</v>
      </c>
      <c r="I43" s="18">
        <v>13600</v>
      </c>
      <c r="J43" s="28">
        <f t="shared" si="15"/>
        <v>1298387.1000000001</v>
      </c>
      <c r="K43" s="28">
        <f t="shared" ref="K43:K45" si="16">G43/I43*100</f>
        <v>100</v>
      </c>
      <c r="L43" s="28">
        <f t="shared" ref="L43:L44" si="17">J43/H43*100</f>
        <v>100</v>
      </c>
    </row>
    <row r="44" spans="3:12" ht="40.5" customHeight="1" x14ac:dyDescent="0.25">
      <c r="C44" s="46"/>
      <c r="D44" s="47" t="s">
        <v>12</v>
      </c>
      <c r="E44" s="48"/>
      <c r="F44" s="25" t="s">
        <v>36</v>
      </c>
      <c r="G44" s="18">
        <v>4539</v>
      </c>
      <c r="H44" s="18">
        <v>1539660.73</v>
      </c>
      <c r="I44" s="18">
        <v>4539</v>
      </c>
      <c r="J44" s="18">
        <v>1533959.83</v>
      </c>
      <c r="K44" s="28">
        <f t="shared" si="16"/>
        <v>100</v>
      </c>
      <c r="L44" s="28">
        <f t="shared" si="17"/>
        <v>99.629730115932759</v>
      </c>
    </row>
    <row r="45" spans="3:12" x14ac:dyDescent="0.25">
      <c r="C45" s="16" t="s">
        <v>9</v>
      </c>
      <c r="D45" s="56"/>
      <c r="E45" s="57"/>
      <c r="F45" s="26"/>
      <c r="G45" s="19">
        <f>G46+G47+G48</f>
        <v>198755</v>
      </c>
      <c r="H45" s="19">
        <f t="shared" ref="H45:I45" si="18">H46+H47+H48</f>
        <v>22164149.940000001</v>
      </c>
      <c r="I45" s="19">
        <f t="shared" si="18"/>
        <v>198755</v>
      </c>
      <c r="J45" s="19">
        <f>J46+J47+J48</f>
        <v>22118084.93</v>
      </c>
      <c r="K45" s="17">
        <f t="shared" si="16"/>
        <v>100</v>
      </c>
      <c r="L45" s="17">
        <f t="shared" ref="L45" si="19">H45/J45*100</f>
        <v>100.20826852842725</v>
      </c>
    </row>
    <row r="46" spans="3:12" ht="30" customHeight="1" x14ac:dyDescent="0.25">
      <c r="C46" s="58" t="s">
        <v>13</v>
      </c>
      <c r="D46" s="47" t="s">
        <v>14</v>
      </c>
      <c r="E46" s="48"/>
      <c r="F46" s="12" t="s">
        <v>36</v>
      </c>
      <c r="G46" s="18">
        <v>84938</v>
      </c>
      <c r="H46" s="18">
        <v>13623042.66</v>
      </c>
      <c r="I46" s="18">
        <v>84938</v>
      </c>
      <c r="J46" s="28">
        <f t="shared" si="15"/>
        <v>13623042.66</v>
      </c>
      <c r="K46" s="28">
        <f>G46/I46*100</f>
        <v>100</v>
      </c>
      <c r="L46" s="28">
        <f>J46/H46*100</f>
        <v>100</v>
      </c>
    </row>
    <row r="47" spans="3:12" ht="28.5" customHeight="1" x14ac:dyDescent="0.25">
      <c r="C47" s="59"/>
      <c r="D47" s="47" t="s">
        <v>16</v>
      </c>
      <c r="E47" s="48"/>
      <c r="F47" s="12" t="s">
        <v>36</v>
      </c>
      <c r="G47" s="18">
        <v>27861</v>
      </c>
      <c r="H47" s="18">
        <v>1736801.57</v>
      </c>
      <c r="I47" s="18">
        <v>27861</v>
      </c>
      <c r="J47" s="28">
        <f t="shared" si="15"/>
        <v>1736801.57</v>
      </c>
      <c r="K47" s="28">
        <f t="shared" ref="K47:K48" si="20">G47/I47*100</f>
        <v>100</v>
      </c>
      <c r="L47" s="28">
        <f t="shared" ref="L47:L48" si="21">J47/H47*100</f>
        <v>100</v>
      </c>
    </row>
    <row r="48" spans="3:12" ht="27" customHeight="1" x14ac:dyDescent="0.25">
      <c r="C48" s="60"/>
      <c r="D48" s="47" t="s">
        <v>15</v>
      </c>
      <c r="E48" s="48"/>
      <c r="F48" s="12" t="s">
        <v>36</v>
      </c>
      <c r="G48" s="18">
        <v>85956</v>
      </c>
      <c r="H48" s="18">
        <v>6804305.71</v>
      </c>
      <c r="I48" s="18">
        <v>85956</v>
      </c>
      <c r="J48" s="18">
        <v>6758240.7000000002</v>
      </c>
      <c r="K48" s="28">
        <f t="shared" si="20"/>
        <v>100</v>
      </c>
      <c r="L48" s="28">
        <f t="shared" si="21"/>
        <v>99.323002052475402</v>
      </c>
    </row>
    <row r="49" spans="3:12" ht="20.25" customHeight="1" x14ac:dyDescent="0.25">
      <c r="C49" s="15" t="s">
        <v>42</v>
      </c>
      <c r="D49" s="54"/>
      <c r="E49" s="55"/>
      <c r="F49" s="15"/>
      <c r="G49" s="17">
        <f>G50+G55</f>
        <v>7643</v>
      </c>
      <c r="H49" s="17">
        <f t="shared" ref="H49:J49" si="22">H50+H55</f>
        <v>12276972.42</v>
      </c>
      <c r="I49" s="17">
        <f t="shared" si="22"/>
        <v>7643</v>
      </c>
      <c r="J49" s="17">
        <f t="shared" si="22"/>
        <v>11636743.57</v>
      </c>
      <c r="K49" s="17">
        <v>100</v>
      </c>
      <c r="L49" s="17">
        <f>J49/H49*100</f>
        <v>94.785124311617537</v>
      </c>
    </row>
    <row r="50" spans="3:12" x14ac:dyDescent="0.25">
      <c r="C50" s="16" t="s">
        <v>9</v>
      </c>
      <c r="D50" s="56"/>
      <c r="E50" s="57"/>
      <c r="F50" s="26"/>
      <c r="G50" s="19">
        <f>G51+G52+G53+G54</f>
        <v>5115</v>
      </c>
      <c r="H50" s="19">
        <f t="shared" ref="H50:J50" si="23">H51+H52+H53+H54</f>
        <v>6182190.8300000001</v>
      </c>
      <c r="I50" s="19">
        <f t="shared" si="23"/>
        <v>5115</v>
      </c>
      <c r="J50" s="19">
        <f t="shared" si="23"/>
        <v>5879426.5899999999</v>
      </c>
      <c r="K50" s="19">
        <v>100</v>
      </c>
      <c r="L50" s="19">
        <v>100</v>
      </c>
    </row>
    <row r="51" spans="3:12" ht="41.25" customHeight="1" x14ac:dyDescent="0.25">
      <c r="C51" s="44" t="s">
        <v>17</v>
      </c>
      <c r="D51" s="47" t="s">
        <v>37</v>
      </c>
      <c r="E51" s="48"/>
      <c r="F51" s="12" t="s">
        <v>29</v>
      </c>
      <c r="G51" s="18">
        <v>2547</v>
      </c>
      <c r="H51" s="18">
        <v>1691833.45</v>
      </c>
      <c r="I51" s="18">
        <v>2547</v>
      </c>
      <c r="J51" s="18">
        <v>1691833.45</v>
      </c>
      <c r="K51" s="28">
        <f t="shared" ref="K51:K54" si="24">G51/I51*100</f>
        <v>100</v>
      </c>
      <c r="L51" s="28">
        <f>J51/H51*100</f>
        <v>100</v>
      </c>
    </row>
    <row r="52" spans="3:12" ht="41.25" customHeight="1" x14ac:dyDescent="0.25">
      <c r="C52" s="45"/>
      <c r="D52" s="47" t="s">
        <v>37</v>
      </c>
      <c r="E52" s="48"/>
      <c r="F52" s="12" t="s">
        <v>35</v>
      </c>
      <c r="G52" s="18">
        <v>28</v>
      </c>
      <c r="H52" s="18">
        <v>1401268.3</v>
      </c>
      <c r="I52" s="18">
        <v>28</v>
      </c>
      <c r="J52" s="18">
        <v>1401268.3</v>
      </c>
      <c r="K52" s="28">
        <f t="shared" si="24"/>
        <v>100</v>
      </c>
      <c r="L52" s="28">
        <f t="shared" ref="L52:L54" si="25">J52/H52*100</f>
        <v>100</v>
      </c>
    </row>
    <row r="53" spans="3:12" ht="41.25" customHeight="1" x14ac:dyDescent="0.25">
      <c r="C53" s="45"/>
      <c r="D53" s="47" t="s">
        <v>38</v>
      </c>
      <c r="E53" s="48"/>
      <c r="F53" s="12" t="s">
        <v>29</v>
      </c>
      <c r="G53" s="18">
        <v>2519</v>
      </c>
      <c r="H53" s="18">
        <v>1688646.92</v>
      </c>
      <c r="I53" s="18">
        <v>2519</v>
      </c>
      <c r="J53" s="18">
        <v>1688646.92</v>
      </c>
      <c r="K53" s="28">
        <f t="shared" si="24"/>
        <v>100</v>
      </c>
      <c r="L53" s="28">
        <f t="shared" si="25"/>
        <v>100</v>
      </c>
    </row>
    <row r="54" spans="3:12" ht="41.25" customHeight="1" x14ac:dyDescent="0.25">
      <c r="C54" s="46"/>
      <c r="D54" s="47" t="s">
        <v>38</v>
      </c>
      <c r="E54" s="48"/>
      <c r="F54" s="12" t="s">
        <v>35</v>
      </c>
      <c r="G54" s="18">
        <v>21</v>
      </c>
      <c r="H54" s="18">
        <v>1400442.16</v>
      </c>
      <c r="I54" s="18">
        <v>21</v>
      </c>
      <c r="J54" s="18">
        <v>1097677.92</v>
      </c>
      <c r="K54" s="28">
        <f t="shared" si="24"/>
        <v>100</v>
      </c>
      <c r="L54" s="28">
        <f t="shared" si="25"/>
        <v>78.38081081477867</v>
      </c>
    </row>
    <row r="55" spans="3:12" x14ac:dyDescent="0.25">
      <c r="C55" s="16" t="s">
        <v>9</v>
      </c>
      <c r="D55" s="56"/>
      <c r="E55" s="57"/>
      <c r="F55" s="12"/>
      <c r="G55" s="19">
        <f>G56</f>
        <v>2528</v>
      </c>
      <c r="H55" s="19">
        <f t="shared" ref="H55:L55" si="26">H56</f>
        <v>6094781.5899999999</v>
      </c>
      <c r="I55" s="19">
        <f t="shared" si="26"/>
        <v>2528</v>
      </c>
      <c r="J55" s="19">
        <f t="shared" si="26"/>
        <v>5757316.9800000004</v>
      </c>
      <c r="K55" s="19">
        <f t="shared" si="26"/>
        <v>100</v>
      </c>
      <c r="L55" s="19">
        <f t="shared" si="26"/>
        <v>94.463056550644993</v>
      </c>
    </row>
    <row r="56" spans="3:12" ht="39.75" customHeight="1" x14ac:dyDescent="0.25">
      <c r="C56" s="12" t="s">
        <v>19</v>
      </c>
      <c r="D56" s="47" t="s">
        <v>39</v>
      </c>
      <c r="E56" s="48"/>
      <c r="F56" s="12" t="s">
        <v>29</v>
      </c>
      <c r="G56" s="18">
        <v>2528</v>
      </c>
      <c r="H56" s="18">
        <v>6094781.5899999999</v>
      </c>
      <c r="I56" s="18">
        <v>2528</v>
      </c>
      <c r="J56" s="18">
        <v>5757316.9800000004</v>
      </c>
      <c r="K56" s="28">
        <f t="shared" ref="K56" si="27">G56/I56*100</f>
        <v>100</v>
      </c>
      <c r="L56" s="28">
        <f>J56/H56*100</f>
        <v>94.463056550644993</v>
      </c>
    </row>
    <row r="57" spans="3:12" x14ac:dyDescent="0.25">
      <c r="C57" s="16" t="s">
        <v>21</v>
      </c>
      <c r="D57" s="66"/>
      <c r="E57" s="67"/>
      <c r="F57" s="33"/>
      <c r="G57" s="19">
        <f>SUM(G58:G59)</f>
        <v>167</v>
      </c>
      <c r="H57" s="19">
        <f t="shared" ref="H57:J57" si="28">SUM(H58:H59)</f>
        <v>7062553.75</v>
      </c>
      <c r="I57" s="19">
        <f t="shared" si="28"/>
        <v>167</v>
      </c>
      <c r="J57" s="19">
        <f t="shared" si="28"/>
        <v>6738109.5499999998</v>
      </c>
      <c r="K57" s="19">
        <v>100</v>
      </c>
      <c r="L57" s="19">
        <f>J57/H57*100</f>
        <v>95.406134785168888</v>
      </c>
    </row>
    <row r="58" spans="3:12" ht="33.75" customHeight="1" x14ac:dyDescent="0.25">
      <c r="C58" s="68" t="s">
        <v>27</v>
      </c>
      <c r="D58" s="70" t="s">
        <v>22</v>
      </c>
      <c r="E58" s="71"/>
      <c r="F58" s="27" t="s">
        <v>40</v>
      </c>
      <c r="G58" s="20">
        <v>154</v>
      </c>
      <c r="H58" s="20">
        <v>5649671.3799999999</v>
      </c>
      <c r="I58" s="20">
        <v>154</v>
      </c>
      <c r="J58" s="20">
        <v>5325227.18</v>
      </c>
      <c r="K58" s="28">
        <f t="shared" ref="K58:K59" si="29">G58/I58*100</f>
        <v>100</v>
      </c>
      <c r="L58" s="28">
        <f>J58/H58*100</f>
        <v>94.257290766529493</v>
      </c>
    </row>
    <row r="59" spans="3:12" ht="32.25" customHeight="1" x14ac:dyDescent="0.25">
      <c r="C59" s="69"/>
      <c r="D59" s="70" t="s">
        <v>25</v>
      </c>
      <c r="E59" s="71"/>
      <c r="F59" s="27" t="s">
        <v>36</v>
      </c>
      <c r="G59" s="20">
        <v>13</v>
      </c>
      <c r="H59" s="20">
        <v>1412882.37</v>
      </c>
      <c r="I59" s="20">
        <v>13</v>
      </c>
      <c r="J59" s="20">
        <v>1412882.37</v>
      </c>
      <c r="K59" s="28">
        <f t="shared" si="29"/>
        <v>100</v>
      </c>
      <c r="L59" s="28">
        <f>J59/H59*100</f>
        <v>100</v>
      </c>
    </row>
    <row r="60" spans="3:12" x14ac:dyDescent="0.25">
      <c r="C60" s="61" t="s">
        <v>41</v>
      </c>
      <c r="D60" s="62"/>
      <c r="E60" s="62"/>
      <c r="F60" s="63"/>
      <c r="G60" s="19">
        <f>G35+G49+G57</f>
        <v>492559</v>
      </c>
      <c r="H60" s="19">
        <f t="shared" ref="H60:J60" si="30">H35+H49+H57</f>
        <v>91210445.879999995</v>
      </c>
      <c r="I60" s="19">
        <f t="shared" si="30"/>
        <v>492559</v>
      </c>
      <c r="J60" s="19">
        <f t="shared" si="30"/>
        <v>90157422.890000001</v>
      </c>
      <c r="K60" s="19">
        <v>100</v>
      </c>
      <c r="L60" s="19">
        <f>J60/H60*100</f>
        <v>98.845501762610184</v>
      </c>
    </row>
    <row r="62" spans="3:12" x14ac:dyDescent="0.25">
      <c r="C62" s="24" t="s">
        <v>32</v>
      </c>
      <c r="D62" s="34"/>
    </row>
    <row r="63" spans="3:12" x14ac:dyDescent="0.25">
      <c r="C63" s="24">
        <v>47131</v>
      </c>
      <c r="D63" s="32" t="s">
        <v>33</v>
      </c>
    </row>
  </sheetData>
  <mergeCells count="42">
    <mergeCell ref="D54:E54"/>
    <mergeCell ref="C46:C48"/>
    <mergeCell ref="D46:E46"/>
    <mergeCell ref="D47:E47"/>
    <mergeCell ref="D48:E48"/>
    <mergeCell ref="C60:F60"/>
    <mergeCell ref="D55:E55"/>
    <mergeCell ref="D56:E56"/>
    <mergeCell ref="D57:E57"/>
    <mergeCell ref="C58:C59"/>
    <mergeCell ref="D58:E58"/>
    <mergeCell ref="D59:E59"/>
    <mergeCell ref="D50:E50"/>
    <mergeCell ref="C51:C54"/>
    <mergeCell ref="D51:E51"/>
    <mergeCell ref="D52:E52"/>
    <mergeCell ref="D53:E53"/>
    <mergeCell ref="D49:E49"/>
    <mergeCell ref="D37:E37"/>
    <mergeCell ref="D38:E38"/>
    <mergeCell ref="D39:E39"/>
    <mergeCell ref="D40:E40"/>
    <mergeCell ref="D41:E41"/>
    <mergeCell ref="D45:E45"/>
    <mergeCell ref="C42:C44"/>
    <mergeCell ref="D42:E42"/>
    <mergeCell ref="D43:E43"/>
    <mergeCell ref="D44:E44"/>
    <mergeCell ref="C10:C11"/>
    <mergeCell ref="C13:C14"/>
    <mergeCell ref="C16:C18"/>
    <mergeCell ref="C25:C28"/>
    <mergeCell ref="D35:E35"/>
    <mergeCell ref="D36:E36"/>
    <mergeCell ref="C2:K2"/>
    <mergeCell ref="C4:K4"/>
    <mergeCell ref="C6:C7"/>
    <mergeCell ref="D6:E7"/>
    <mergeCell ref="F6:F7"/>
    <mergeCell ref="G6:H6"/>
    <mergeCell ref="I6:J6"/>
    <mergeCell ref="K6:L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культура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2026-02-06T10:59:46Z</dcterms:modified>
</cp:coreProperties>
</file>